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" windowWidth="9375" windowHeight="4200" tabRatio="718"/>
  </bookViews>
  <sheets>
    <sheet name="SWF Form" sheetId="6" r:id="rId1"/>
    <sheet name="PrepFactors" sheetId="7" r:id="rId2"/>
    <sheet name="EvalFactors" sheetId="8" r:id="rId3"/>
  </sheets>
  <definedNames>
    <definedName name="Table1">'SWF Form'!$D$26:$E$37</definedName>
  </definedNames>
  <calcPr calcId="145621"/>
</workbook>
</file>

<file path=xl/calcChain.xml><?xml version="1.0" encoding="utf-8"?>
<calcChain xmlns="http://schemas.openxmlformats.org/spreadsheetml/2006/main">
  <c r="H16" i="6" l="1"/>
  <c r="H17" i="6"/>
  <c r="H18" i="6"/>
  <c r="H19" i="6"/>
  <c r="H20" i="6"/>
  <c r="H21" i="6"/>
  <c r="H22" i="6"/>
  <c r="H23" i="6"/>
  <c r="H24" i="6"/>
  <c r="H15" i="6"/>
  <c r="M16" i="6"/>
  <c r="M17" i="6"/>
  <c r="M18" i="6"/>
  <c r="M19" i="6"/>
  <c r="M20" i="6"/>
  <c r="M21" i="6"/>
  <c r="M22" i="6"/>
  <c r="M23" i="6"/>
  <c r="M24" i="6"/>
  <c r="M15" i="6"/>
  <c r="L16" i="6"/>
  <c r="L17" i="6"/>
  <c r="L18" i="6"/>
  <c r="L19" i="6"/>
  <c r="L20" i="6"/>
  <c r="L21" i="6"/>
  <c r="L22" i="6"/>
  <c r="L23" i="6"/>
  <c r="L24" i="6"/>
  <c r="N45" i="6"/>
  <c r="O25" i="6"/>
  <c r="N25" i="6"/>
  <c r="I25" i="6"/>
  <c r="A25" i="6" l="1"/>
  <c r="A24" i="6"/>
  <c r="A23" i="6"/>
  <c r="A22" i="6"/>
  <c r="A21" i="6"/>
  <c r="A20" i="6"/>
  <c r="A19" i="6"/>
  <c r="A18" i="6"/>
  <c r="A17" i="6"/>
  <c r="N37" i="6" s="1"/>
  <c r="A16" i="6"/>
  <c r="P35" i="6" l="1"/>
  <c r="P34" i="6"/>
  <c r="P33" i="6"/>
  <c r="P32" i="6"/>
  <c r="M34" i="6"/>
  <c r="D34" i="6"/>
  <c r="N38" i="6"/>
  <c r="N39" i="6"/>
  <c r="D35" i="6"/>
  <c r="D33" i="6"/>
  <c r="D32" i="6"/>
  <c r="M35" i="6"/>
  <c r="M33" i="6"/>
  <c r="M32" i="6"/>
  <c r="O53" i="6"/>
  <c r="O54" i="6" s="1"/>
  <c r="G24" i="6"/>
  <c r="G23" i="6"/>
  <c r="G22" i="6"/>
  <c r="G21" i="6"/>
  <c r="G20" i="6"/>
  <c r="G19" i="6"/>
  <c r="G18" i="6"/>
  <c r="G17" i="6"/>
  <c r="G16" i="6"/>
  <c r="G15" i="6"/>
  <c r="J25" i="6"/>
  <c r="R14" i="6" s="1"/>
  <c r="N46" i="6" s="1"/>
  <c r="D25" i="6"/>
  <c r="N42" i="6" s="1"/>
  <c r="E15" i="6"/>
  <c r="L15" i="6" l="1"/>
  <c r="H25" i="6"/>
  <c r="N43" i="6" s="1"/>
  <c r="K25" i="6"/>
  <c r="M25" i="6" l="1"/>
  <c r="N44" i="6" l="1"/>
  <c r="N47" i="6" s="1"/>
  <c r="Q53" i="6" s="1"/>
  <c r="R51" i="6" l="1"/>
</calcChain>
</file>

<file path=xl/comments1.xml><?xml version="1.0" encoding="utf-8"?>
<comments xmlns="http://schemas.openxmlformats.org/spreadsheetml/2006/main">
  <authors>
    <author>DBedford</author>
  </authors>
  <commentList>
    <comment ref="L7" authorId="0">
      <text>
        <r>
          <rPr>
            <b/>
            <sz val="9"/>
            <color indexed="81"/>
            <rFont val="Tahoma"/>
            <charset val="1"/>
          </rPr>
          <t>DBedford:</t>
        </r>
        <r>
          <rPr>
            <sz val="9"/>
            <color indexed="81"/>
            <rFont val="Tahoma"/>
            <charset val="1"/>
          </rPr>
          <t xml:space="preserve">
corrected the vlookup in this column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be sure to group identical course codes together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enter the course code without the section number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put the section number here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use dropdown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always rounds up to one decimal place
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use dropdown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DBedford:</t>
        </r>
        <r>
          <rPr>
            <sz val="9"/>
            <color indexed="81"/>
            <rFont val="Tahoma"/>
            <charset val="1"/>
          </rPr>
          <t xml:space="preserve">
corrected the vlookup in this column
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always rounds up to 1 decimal place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be sure to sort these in order
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DBedford:</t>
        </r>
        <r>
          <rPr>
            <sz val="9"/>
            <color indexed="81"/>
            <rFont val="Tahoma"/>
            <family val="2"/>
          </rPr>
          <t xml:space="preserve">
percentage value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C4" authorId="0">
      <text>
        <r>
          <rPr>
            <sz val="8"/>
            <color indexed="81"/>
            <rFont val="Tahoma"/>
          </rPr>
          <t>Established A = first section of course previously taught but not within previous 3 years</t>
        </r>
      </text>
    </comment>
    <comment ref="C5" authorId="0">
      <text>
        <r>
          <rPr>
            <sz val="8"/>
            <color indexed="81"/>
            <rFont val="Tahoma"/>
          </rPr>
          <t>Established B = first section of course taught within last 3 years</t>
        </r>
      </text>
    </comment>
    <comment ref="C6" authorId="0">
      <text>
        <r>
          <rPr>
            <sz val="8"/>
            <color indexed="81"/>
            <rFont val="Tahoma"/>
          </rPr>
          <t>New = teaching for the first time or first time since a major course revision</t>
        </r>
      </text>
    </comment>
    <comment ref="C7" authorId="0">
      <text>
        <r>
          <rPr>
            <sz val="8"/>
            <color indexed="81"/>
            <rFont val="Tahoma"/>
          </rPr>
          <t>Repeat A = a section of a repeat course taught to students in another program or year</t>
        </r>
      </text>
    </comment>
    <comment ref="C8" authorId="0">
      <text>
        <r>
          <rPr>
            <sz val="8"/>
            <color indexed="81"/>
            <rFont val="Tahoma"/>
          </rPr>
          <t>Repeat B = a  section of a repeat course taught to students in the same program  and year</t>
        </r>
      </text>
    </comment>
    <comment ref="C9" authorId="0">
      <text>
        <r>
          <rPr>
            <sz val="8"/>
            <color indexed="81"/>
            <rFont val="Tahoma"/>
          </rPr>
          <t>Special A = continuous intake or self-learning courses, not taught within past 3 years</t>
        </r>
      </text>
    </comment>
    <comment ref="C10" authorId="0">
      <text>
        <r>
          <rPr>
            <sz val="8"/>
            <color indexed="81"/>
            <rFont val="Tahoma"/>
          </rPr>
          <t>Special A = continuous intake or self-learning courses, first section of a course taught within past 3 years</t>
        </r>
      </text>
    </comment>
    <comment ref="C11" authorId="0">
      <text>
        <r>
          <rPr>
            <sz val="8"/>
            <color indexed="81"/>
            <rFont val="Tahoma"/>
          </rPr>
          <t xml:space="preserve">Special A = continuous intake or self-learning courses, repeat section </t>
        </r>
      </text>
    </comment>
    <comment ref="C12" authorId="0">
      <text>
        <r>
          <rPr>
            <sz val="8"/>
            <color indexed="81"/>
            <rFont val="Tahoma"/>
          </rPr>
          <t>Special B = course where students apply knowledge in actual work situations, not taught within past 3 years</t>
        </r>
      </text>
    </comment>
    <comment ref="C13" authorId="0">
      <text>
        <r>
          <rPr>
            <sz val="8"/>
            <color indexed="81"/>
            <rFont val="Tahoma"/>
          </rPr>
          <t>Special B = course where students apply knowledge in actual work situations, first section of a course taught within past 3 years</t>
        </r>
      </text>
    </comment>
    <comment ref="C14" authorId="0">
      <text>
        <r>
          <rPr>
            <sz val="8"/>
            <color indexed="81"/>
            <rFont val="Tahoma"/>
          </rPr>
          <t xml:space="preserve">Special B = course where students apply knowledge in actual work situations, repeat section </t>
        </r>
      </text>
    </comment>
  </commentList>
</comments>
</file>

<file path=xl/comments3.xml><?xml version="1.0" encoding="utf-8"?>
<comments xmlns="http://schemas.openxmlformats.org/spreadsheetml/2006/main">
  <authors>
    <author>Ted Montgomery</author>
  </authors>
  <commentList>
    <comment ref="D4" authorId="0">
      <text>
        <r>
          <rPr>
            <b/>
            <sz val="8"/>
            <color indexed="81"/>
            <rFont val="Tahoma"/>
            <family val="2"/>
          </rPr>
          <t xml:space="preserve">Abbreviation used by Fanshawe College
</t>
        </r>
      </text>
    </comment>
  </commentList>
</comments>
</file>

<file path=xl/sharedStrings.xml><?xml version="1.0" encoding="utf-8"?>
<sst xmlns="http://schemas.openxmlformats.org/spreadsheetml/2006/main" count="151" uniqueCount="113">
  <si>
    <t>Reference</t>
  </si>
  <si>
    <t>B&amp;C</t>
  </si>
  <si>
    <t>D</t>
  </si>
  <si>
    <t>E</t>
  </si>
  <si>
    <t>F</t>
  </si>
  <si>
    <t>Total:</t>
  </si>
  <si>
    <t>Supervisor's Comments:</t>
  </si>
  <si>
    <t>Faculty Member's Comments:</t>
  </si>
  <si>
    <t>Note:  If not in agreement with the total workload, the faculty member</t>
  </si>
  <si>
    <t xml:space="preserve">           must so indicate in writing within three (3) days from the date</t>
  </si>
  <si>
    <t xml:space="preserve">  [   ]   Proposed Workload referred to College Workload Monitoring Group</t>
  </si>
  <si>
    <t xml:space="preserve">                                  Voluntary Overtime Agreement</t>
  </si>
  <si>
    <t>In accordance with Article 11.01(J) (2) overtime will be compensated at</t>
  </si>
  <si>
    <t>the rate of 0.1% of annual salary.</t>
  </si>
  <si>
    <t xml:space="preserve">     Preparation Hrs/Subject = Factor x Tch Contact Hrs</t>
  </si>
  <si>
    <t>Eval Feedback Hrs/Subject = Factor x Tch Contact Hrs x Class Size</t>
  </si>
  <si>
    <t>Evaluation Factor Calculations for 'OT' Courses</t>
  </si>
  <si>
    <t>Ty</t>
  </si>
  <si>
    <t>Fctr</t>
  </si>
  <si>
    <t>Per</t>
  </si>
  <si>
    <t>AvgFct</t>
  </si>
  <si>
    <t>Number of different course preparations</t>
  </si>
  <si>
    <t>Number of different sections</t>
  </si>
  <si>
    <t>Number of languages of instruction</t>
  </si>
  <si>
    <t>Wkly Total</t>
  </si>
  <si>
    <t>Summary of Weekly Totals</t>
  </si>
  <si>
    <t>Assigned Teaching Contact Hours</t>
  </si>
  <si>
    <t>Preparation Hours/Week</t>
  </si>
  <si>
    <t>Evaluation Feedback Hours/Week</t>
  </si>
  <si>
    <t>Complementary Hours (assigned)/Week</t>
  </si>
  <si>
    <t>Accumulated Totals to S.W.F.  Period  End  Date</t>
  </si>
  <si>
    <t>Balance from previous S.W.F.</t>
  </si>
  <si>
    <t>Total this period S.W.F.</t>
  </si>
  <si>
    <t>Total to end date</t>
  </si>
  <si>
    <t>Teaching</t>
  </si>
  <si>
    <t>Contact Hrs</t>
  </si>
  <si>
    <t>Contact Days</t>
  </si>
  <si>
    <t xml:space="preserve"> Weeks</t>
  </si>
  <si>
    <t xml:space="preserve">  [   ]  Mutual Agreement of Assigned Workload</t>
  </si>
  <si>
    <t>Dates of Discussion:________________________________________</t>
  </si>
  <si>
    <t>Date S.W.F. Received by Faculty Member:_______________________</t>
  </si>
  <si>
    <t xml:space="preserve">  [   ]  Proposed Workload referred to Workload Resolution Arbitrator</t>
  </si>
  <si>
    <t>Complementary Hours (allowance)/Week  (Minimum 6)</t>
  </si>
  <si>
    <t xml:space="preserve">        of receipt of the S.W.F. and return a copy to the Supervisor</t>
  </si>
  <si>
    <t>Preparation</t>
  </si>
  <si>
    <t>Evaluation
Feedback</t>
  </si>
  <si>
    <t xml:space="preserve">Description                                                                     </t>
  </si>
  <si>
    <t>Wkly Attr'd  Hrs</t>
  </si>
  <si>
    <t>D,F+G</t>
  </si>
  <si>
    <t>EP</t>
  </si>
  <si>
    <t>Type</t>
  </si>
  <si>
    <t>Factor</t>
  </si>
  <si>
    <t>Attr'd Hours</t>
  </si>
  <si>
    <t>Lang of Instr</t>
  </si>
  <si>
    <t xml:space="preserve">Teacher: </t>
  </si>
  <si>
    <t>Assignd TC Hrs</t>
  </si>
  <si>
    <t>OT</t>
  </si>
  <si>
    <t>Class Size</t>
  </si>
  <si>
    <t>Addl Attr</t>
  </si>
  <si>
    <t>RB</t>
  </si>
  <si>
    <t>Comp Hrs Assg</t>
  </si>
  <si>
    <t>Overtime:</t>
  </si>
  <si>
    <t xml:space="preserve">Course/Subject Identfication               </t>
  </si>
  <si>
    <t>Full-time Post-Secondary</t>
  </si>
  <si>
    <t>Cmp Hrs Allow</t>
  </si>
  <si>
    <t>School Meetings</t>
  </si>
  <si>
    <t xml:space="preserve">STANDARD WORKLOAD FORM </t>
  </si>
  <si>
    <t>Coordinator:   No</t>
  </si>
  <si>
    <t>N</t>
  </si>
  <si>
    <t>RA</t>
  </si>
  <si>
    <t>From Article 11.01 D 1</t>
  </si>
  <si>
    <t>Established A</t>
  </si>
  <si>
    <t>EA</t>
  </si>
  <si>
    <t>Established B</t>
  </si>
  <si>
    <t>EB</t>
  </si>
  <si>
    <t>New</t>
  </si>
  <si>
    <t>Repeat A</t>
  </si>
  <si>
    <t>Repeat B</t>
  </si>
  <si>
    <t>Continuous Intake</t>
  </si>
  <si>
    <t>Special A /Est. A</t>
  </si>
  <si>
    <t>SA1</t>
  </si>
  <si>
    <t xml:space="preserve">&amp; Self-learning </t>
  </si>
  <si>
    <t>Special A/ Est. B</t>
  </si>
  <si>
    <t>SA2</t>
  </si>
  <si>
    <t>packages</t>
  </si>
  <si>
    <t>Special A/ Rep. A</t>
  </si>
  <si>
    <t>SA3</t>
  </si>
  <si>
    <t>Work Settings</t>
  </si>
  <si>
    <t>Special B/ Est. A</t>
  </si>
  <si>
    <t>SB1</t>
  </si>
  <si>
    <t>Special B/ Est. B</t>
  </si>
  <si>
    <t>SB2</t>
  </si>
  <si>
    <t>Special B/Rep. B</t>
  </si>
  <si>
    <t>SB3</t>
  </si>
  <si>
    <t>A. G. Professor</t>
  </si>
  <si>
    <t>Start Date:</t>
  </si>
  <si>
    <t>End Date:</t>
  </si>
  <si>
    <t>IP</t>
  </si>
  <si>
    <t>Evaluation Feedback</t>
  </si>
  <si>
    <t>From Article 11.01 E 1</t>
  </si>
  <si>
    <t>100% Essay or</t>
  </si>
  <si>
    <t>Project</t>
  </si>
  <si>
    <t xml:space="preserve">100% Routine/Assisted    </t>
  </si>
  <si>
    <t xml:space="preserve">100% In-Process                 </t>
  </si>
  <si>
    <t>Other</t>
  </si>
  <si>
    <t xml:space="preserve">             Complementary  Functions for Academic Year or SWF Period</t>
  </si>
  <si>
    <t>Supervisor's Signature___________________________________________________Date_____________</t>
  </si>
  <si>
    <t>Faculty Member's Signature_______________________________________________Date_____________</t>
  </si>
  <si>
    <t>-01</t>
  </si>
  <si>
    <t>-02</t>
  </si>
  <si>
    <t>-03</t>
  </si>
  <si>
    <t>CRSE-1000</t>
  </si>
  <si>
    <t>LABR-1000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</si>
</sst>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%"/>
  </numFmts>
  <fonts count="18" x14ac:knownFonts="1">
    <font>
      <sz val="10"/>
      <name val="Arial"/>
    </font>
    <font>
      <sz val="8"/>
      <name val="Courier New"/>
      <family val="3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</font>
    <font>
      <sz val="9"/>
      <name val="Arial"/>
      <family val="2"/>
    </font>
    <font>
      <sz val="8"/>
      <color indexed="81"/>
      <name val="Tahoma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textRotation="180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16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6" xfId="0" applyFont="1" applyBorder="1"/>
    <xf numFmtId="0" fontId="2" fillId="0" borderId="4" xfId="0" applyFont="1" applyBorder="1"/>
    <xf numFmtId="164" fontId="2" fillId="0" borderId="4" xfId="0" applyNumberFormat="1" applyFont="1" applyBorder="1"/>
    <xf numFmtId="2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165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6" xfId="0" applyNumberFormat="1" applyFont="1" applyBorder="1"/>
    <xf numFmtId="1" fontId="2" fillId="0" borderId="10" xfId="0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0" fontId="2" fillId="0" borderId="7" xfId="0" applyFont="1" applyBorder="1" applyAlignment="1"/>
    <xf numFmtId="2" fontId="2" fillId="0" borderId="2" xfId="0" applyNumberFormat="1" applyFont="1" applyBorder="1"/>
    <xf numFmtId="166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/>
    <xf numFmtId="164" fontId="2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/>
    <xf numFmtId="0" fontId="0" fillId="2" borderId="17" xfId="0" applyFill="1" applyBorder="1"/>
    <xf numFmtId="0" fontId="0" fillId="2" borderId="0" xfId="0" applyFill="1" applyBorder="1"/>
    <xf numFmtId="0" fontId="5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/>
    <xf numFmtId="0" fontId="0" fillId="0" borderId="22" xfId="0" applyBorder="1"/>
    <xf numFmtId="0" fontId="0" fillId="0" borderId="18" xfId="0" applyFill="1" applyBorder="1"/>
    <xf numFmtId="0" fontId="0" fillId="0" borderId="23" xfId="0" applyBorder="1"/>
    <xf numFmtId="2" fontId="0" fillId="0" borderId="23" xfId="0" applyNumberFormat="1" applyBorder="1"/>
    <xf numFmtId="0" fontId="0" fillId="0" borderId="17" xfId="0" applyFill="1" applyBorder="1"/>
    <xf numFmtId="0" fontId="0" fillId="0" borderId="0" xfId="0" applyBorder="1"/>
    <xf numFmtId="2" fontId="0" fillId="0" borderId="0" xfId="0" applyNumberFormat="1" applyBorder="1"/>
    <xf numFmtId="0" fontId="0" fillId="0" borderId="21" xfId="0" applyFill="1" applyBorder="1"/>
    <xf numFmtId="0" fontId="0" fillId="0" borderId="24" xfId="0" applyBorder="1"/>
    <xf numFmtId="2" fontId="0" fillId="0" borderId="24" xfId="0" applyNumberFormat="1" applyBorder="1"/>
    <xf numFmtId="0" fontId="0" fillId="0" borderId="25" xfId="0" applyFill="1" applyBorder="1"/>
    <xf numFmtId="0" fontId="6" fillId="0" borderId="23" xfId="0" applyFont="1" applyFill="1" applyBorder="1"/>
    <xf numFmtId="2" fontId="0" fillId="0" borderId="19" xfId="0" applyNumberFormat="1" applyBorder="1"/>
    <xf numFmtId="0" fontId="0" fillId="0" borderId="26" xfId="0" applyFill="1" applyBorder="1"/>
    <xf numFmtId="0" fontId="6" fillId="0" borderId="0" xfId="0" applyFont="1" applyFill="1" applyBorder="1"/>
    <xf numFmtId="2" fontId="0" fillId="0" borderId="20" xfId="0" applyNumberFormat="1" applyBorder="1"/>
    <xf numFmtId="0" fontId="0" fillId="0" borderId="27" xfId="0" applyFill="1" applyBorder="1"/>
    <xf numFmtId="0" fontId="6" fillId="0" borderId="24" xfId="0" applyFont="1" applyFill="1" applyBorder="1"/>
    <xf numFmtId="2" fontId="0" fillId="0" borderId="22" xfId="0" applyNumberFormat="1" applyBorder="1"/>
    <xf numFmtId="0" fontId="6" fillId="0" borderId="18" xfId="0" applyFont="1" applyFill="1" applyBorder="1"/>
    <xf numFmtId="0" fontId="6" fillId="0" borderId="17" xfId="0" applyFont="1" applyFill="1" applyBorder="1"/>
    <xf numFmtId="0" fontId="6" fillId="0" borderId="21" xfId="0" applyFont="1" applyFill="1" applyBorder="1"/>
    <xf numFmtId="2" fontId="2" fillId="0" borderId="3" xfId="0" applyNumberFormat="1" applyFont="1" applyBorder="1"/>
    <xf numFmtId="0" fontId="9" fillId="0" borderId="6" xfId="0" applyFont="1" applyBorder="1" applyAlignment="1"/>
    <xf numFmtId="0" fontId="2" fillId="0" borderId="2" xfId="0" applyFont="1" applyBorder="1" applyAlignment="1"/>
    <xf numFmtId="2" fontId="2" fillId="0" borderId="28" xfId="0" applyNumberFormat="1" applyFont="1" applyBorder="1"/>
    <xf numFmtId="0" fontId="2" fillId="0" borderId="0" xfId="0" applyFont="1" applyAlignment="1"/>
    <xf numFmtId="14" fontId="2" fillId="0" borderId="0" xfId="0" applyNumberFormat="1" applyFont="1" applyAlignment="1"/>
    <xf numFmtId="0" fontId="2" fillId="0" borderId="29" xfId="0" applyFont="1" applyBorder="1" applyAlignment="1">
      <alignment horizontal="left"/>
    </xf>
    <xf numFmtId="0" fontId="10" fillId="0" borderId="17" xfId="0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20" xfId="0" applyBorder="1"/>
    <xf numFmtId="0" fontId="0" fillId="3" borderId="30" xfId="0" applyFill="1" applyBorder="1" applyAlignment="1">
      <alignment horizontal="right"/>
    </xf>
    <xf numFmtId="49" fontId="0" fillId="3" borderId="31" xfId="0" applyNumberFormat="1" applyFill="1" applyBorder="1" applyAlignment="1">
      <alignment horizontal="right"/>
    </xf>
    <xf numFmtId="49" fontId="0" fillId="3" borderId="31" xfId="0" applyNumberFormat="1" applyFill="1" applyBorder="1" applyAlignment="1">
      <alignment horizontal="left"/>
    </xf>
    <xf numFmtId="165" fontId="0" fillId="3" borderId="32" xfId="0" applyNumberFormat="1" applyFill="1" applyBorder="1"/>
    <xf numFmtId="9" fontId="0" fillId="4" borderId="17" xfId="0" applyNumberFormat="1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4" xfId="0" applyFill="1" applyBorder="1"/>
    <xf numFmtId="9" fontId="0" fillId="5" borderId="35" xfId="0" applyNumberFormat="1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12" fillId="3" borderId="30" xfId="0" applyFont="1" applyFill="1" applyBorder="1"/>
    <xf numFmtId="0" fontId="12" fillId="4" borderId="33" xfId="0" applyFont="1" applyFill="1" applyBorder="1"/>
    <xf numFmtId="0" fontId="12" fillId="5" borderId="35" xfId="0" applyFont="1" applyFill="1" applyBorder="1"/>
    <xf numFmtId="9" fontId="12" fillId="5" borderId="35" xfId="0" applyNumberFormat="1" applyFont="1" applyFill="1" applyBorder="1"/>
    <xf numFmtId="0" fontId="2" fillId="0" borderId="29" xfId="0" applyFont="1" applyBorder="1" applyAlignment="1">
      <alignment horizontal="center"/>
    </xf>
    <xf numFmtId="0" fontId="8" fillId="0" borderId="0" xfId="0" applyFont="1"/>
    <xf numFmtId="0" fontId="13" fillId="0" borderId="0" xfId="0" applyFont="1"/>
    <xf numFmtId="167" fontId="2" fillId="0" borderId="3" xfId="0" applyNumberFormat="1" applyFont="1" applyBorder="1"/>
    <xf numFmtId="167" fontId="2" fillId="0" borderId="2" xfId="0" applyNumberFormat="1" applyFont="1" applyBorder="1"/>
    <xf numFmtId="167" fontId="2" fillId="0" borderId="4" xfId="0" applyNumberFormat="1" applyFont="1" applyBorder="1"/>
    <xf numFmtId="0" fontId="2" fillId="0" borderId="39" xfId="0" applyFont="1" applyBorder="1"/>
    <xf numFmtId="49" fontId="2" fillId="0" borderId="15" xfId="0" applyNumberFormat="1" applyFont="1" applyBorder="1"/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40" xfId="0" applyNumberFormat="1" applyFont="1" applyBorder="1"/>
    <xf numFmtId="49" fontId="2" fillId="0" borderId="12" xfId="0" applyNumberFormat="1" applyFont="1" applyBorder="1"/>
    <xf numFmtId="166" fontId="2" fillId="0" borderId="4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4" fontId="2" fillId="0" borderId="29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4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>
          <a:off x="20383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 flipH="1">
          <a:off x="449580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981075</xdr:colOff>
      <xdr:row>4</xdr:row>
      <xdr:rowOff>0</xdr:rowOff>
    </xdr:to>
    <xdr:sp macro="" textlink="">
      <xdr:nvSpPr>
        <xdr:cNvPr id="9" name="Line 44"/>
        <xdr:cNvSpPr>
          <a:spLocks noChangeShapeType="1"/>
        </xdr:cNvSpPr>
      </xdr:nvSpPr>
      <xdr:spPr bwMode="auto">
        <a:xfrm>
          <a:off x="5934075" y="857250"/>
          <a:ext cx="478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2" name="Line 132"/>
        <xdr:cNvSpPr>
          <a:spLocks noChangeShapeType="1"/>
        </xdr:cNvSpPr>
      </xdr:nvSpPr>
      <xdr:spPr bwMode="auto">
        <a:xfrm>
          <a:off x="323850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4</xdr:row>
      <xdr:rowOff>161925</xdr:rowOff>
    </xdr:from>
    <xdr:to>
      <xdr:col>17</xdr:col>
      <xdr:colOff>76200</xdr:colOff>
      <xdr:row>4</xdr:row>
      <xdr:rowOff>495300</xdr:rowOff>
    </xdr:to>
    <xdr:sp macro="" textlink="">
      <xdr:nvSpPr>
        <xdr:cNvPr id="16" name="Line 184"/>
        <xdr:cNvSpPr>
          <a:spLocks noChangeShapeType="1"/>
        </xdr:cNvSpPr>
      </xdr:nvSpPr>
      <xdr:spPr bwMode="auto">
        <a:xfrm>
          <a:off x="9810750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1" name="Line 27"/>
        <xdr:cNvSpPr>
          <a:spLocks noChangeShapeType="1"/>
        </xdr:cNvSpPr>
      </xdr:nvSpPr>
      <xdr:spPr bwMode="auto">
        <a:xfrm>
          <a:off x="203835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4" name="Line 33"/>
        <xdr:cNvSpPr>
          <a:spLocks noChangeShapeType="1"/>
        </xdr:cNvSpPr>
      </xdr:nvSpPr>
      <xdr:spPr bwMode="auto">
        <a:xfrm flipH="1">
          <a:off x="449580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34" name="Line 132"/>
        <xdr:cNvSpPr>
          <a:spLocks noChangeShapeType="1"/>
        </xdr:cNvSpPr>
      </xdr:nvSpPr>
      <xdr:spPr bwMode="auto">
        <a:xfrm>
          <a:off x="3238500" y="1143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4</xdr:row>
      <xdr:rowOff>161925</xdr:rowOff>
    </xdr:from>
    <xdr:to>
      <xdr:col>17</xdr:col>
      <xdr:colOff>76200</xdr:colOff>
      <xdr:row>4</xdr:row>
      <xdr:rowOff>495300</xdr:rowOff>
    </xdr:to>
    <xdr:sp macro="" textlink="">
      <xdr:nvSpPr>
        <xdr:cNvPr id="40" name="Line 184"/>
        <xdr:cNvSpPr>
          <a:spLocks noChangeShapeType="1"/>
        </xdr:cNvSpPr>
      </xdr:nvSpPr>
      <xdr:spPr bwMode="auto">
        <a:xfrm>
          <a:off x="9810750" y="1000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E1" zoomScale="200" zoomScaleNormal="200" workbookViewId="0">
      <selection activeCell="L7" sqref="L7:L13"/>
    </sheetView>
  </sheetViews>
  <sheetFormatPr defaultRowHeight="11.25" x14ac:dyDescent="0.2"/>
  <cols>
    <col min="1" max="1" width="2.28515625" style="1" customWidth="1"/>
    <col min="2" max="2" width="7.42578125" style="1" customWidth="1"/>
    <col min="3" max="3" width="2.7109375" style="1" customWidth="1"/>
    <col min="4" max="4" width="4.85546875" style="1" customWidth="1"/>
    <col min="5" max="6" width="5.7109375" style="1" customWidth="1"/>
    <col min="7" max="7" width="5.140625" style="1" customWidth="1"/>
    <col min="8" max="8" width="7" style="1" customWidth="1"/>
    <col min="9" max="9" width="5.85546875" style="1" customWidth="1"/>
    <col min="10" max="10" width="4" style="1" customWidth="1"/>
    <col min="11" max="11" width="8" style="1" customWidth="1"/>
    <col min="12" max="12" width="7.5703125" style="1" customWidth="1"/>
    <col min="13" max="13" width="4.85546875" style="1" customWidth="1"/>
    <col min="14" max="14" width="6.28515625" style="1" customWidth="1"/>
    <col min="15" max="15" width="4.85546875" style="1" customWidth="1"/>
    <col min="16" max="16" width="2.140625" style="1" customWidth="1"/>
    <col min="17" max="17" width="64.140625" style="1" customWidth="1"/>
    <col min="18" max="18" width="10.28515625" style="1" customWidth="1"/>
    <col min="19" max="19" width="3.140625" style="1" customWidth="1"/>
    <col min="20" max="16384" width="9.140625" style="1"/>
  </cols>
  <sheetData>
    <row r="1" spans="1:18" x14ac:dyDescent="0.2">
      <c r="A1" s="2"/>
      <c r="B1" s="2"/>
      <c r="C1" s="2"/>
      <c r="D1" s="2" t="s">
        <v>66</v>
      </c>
      <c r="E1" s="2"/>
      <c r="F1" s="2"/>
      <c r="G1" s="2"/>
      <c r="H1" s="2"/>
      <c r="I1" s="2" t="s">
        <v>95</v>
      </c>
      <c r="K1" s="87">
        <v>41275</v>
      </c>
      <c r="L1" s="86" t="s">
        <v>96</v>
      </c>
      <c r="M1" s="146">
        <v>41372</v>
      </c>
      <c r="N1" s="147"/>
      <c r="O1" s="86"/>
      <c r="P1" s="2"/>
      <c r="Q1" s="2"/>
      <c r="R1" s="2"/>
    </row>
    <row r="2" spans="1:18" x14ac:dyDescent="0.2">
      <c r="A2" s="2"/>
      <c r="B2" s="2"/>
      <c r="C2" s="2"/>
      <c r="D2" s="2" t="s">
        <v>54</v>
      </c>
      <c r="E2" s="2"/>
      <c r="F2" s="3" t="s">
        <v>94</v>
      </c>
      <c r="G2" s="2"/>
      <c r="H2" s="2"/>
      <c r="I2" s="2" t="s">
        <v>63</v>
      </c>
      <c r="J2" s="2"/>
      <c r="K2" s="2"/>
      <c r="L2" s="2"/>
      <c r="M2" s="2"/>
      <c r="N2" s="2"/>
      <c r="O2" s="2" t="s">
        <v>67</v>
      </c>
      <c r="P2" s="2"/>
      <c r="Q2" s="2"/>
      <c r="R2" s="2"/>
    </row>
    <row r="3" spans="1:18" x14ac:dyDescent="0.2">
      <c r="A3" s="2"/>
      <c r="B3" s="2"/>
      <c r="C3" s="2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0" t="s">
        <v>105</v>
      </c>
      <c r="R4" s="130"/>
    </row>
    <row r="5" spans="1:18" ht="11.25" customHeight="1" x14ac:dyDescent="0.2">
      <c r="A5" s="2"/>
      <c r="B5" s="136" t="s">
        <v>62</v>
      </c>
      <c r="C5" s="137"/>
      <c r="D5" s="131" t="s">
        <v>55</v>
      </c>
      <c r="E5" s="131" t="s">
        <v>53</v>
      </c>
      <c r="F5" s="134" t="s">
        <v>44</v>
      </c>
      <c r="G5" s="134"/>
      <c r="H5" s="134"/>
      <c r="I5" s="134"/>
      <c r="J5" s="135" t="s">
        <v>45</v>
      </c>
      <c r="K5" s="134"/>
      <c r="L5" s="134"/>
      <c r="M5" s="134"/>
      <c r="N5" s="131" t="s">
        <v>64</v>
      </c>
      <c r="O5" s="131" t="s">
        <v>60</v>
      </c>
      <c r="P5" s="2"/>
      <c r="Q5" s="5" t="s">
        <v>46</v>
      </c>
      <c r="R5" s="6" t="s">
        <v>47</v>
      </c>
    </row>
    <row r="6" spans="1:18" x14ac:dyDescent="0.2">
      <c r="A6" s="2"/>
      <c r="B6" s="138"/>
      <c r="C6" s="139"/>
      <c r="D6" s="132"/>
      <c r="E6" s="132"/>
      <c r="F6" s="134"/>
      <c r="G6" s="134"/>
      <c r="H6" s="134"/>
      <c r="I6" s="134"/>
      <c r="J6" s="134"/>
      <c r="K6" s="134"/>
      <c r="L6" s="134"/>
      <c r="M6" s="134"/>
      <c r="N6" s="132"/>
      <c r="O6" s="132"/>
      <c r="P6" s="2"/>
      <c r="Q6" s="7" t="s">
        <v>65</v>
      </c>
      <c r="R6" s="8">
        <v>0.3</v>
      </c>
    </row>
    <row r="7" spans="1:18" ht="11.25" customHeight="1" x14ac:dyDescent="0.2">
      <c r="A7" s="2"/>
      <c r="B7" s="138"/>
      <c r="C7" s="139"/>
      <c r="D7" s="132"/>
      <c r="E7" s="132"/>
      <c r="F7" s="131" t="s">
        <v>50</v>
      </c>
      <c r="G7" s="131" t="s">
        <v>51</v>
      </c>
      <c r="H7" s="131" t="s">
        <v>52</v>
      </c>
      <c r="I7" s="131" t="s">
        <v>58</v>
      </c>
      <c r="J7" s="131" t="s">
        <v>57</v>
      </c>
      <c r="K7" s="131" t="s">
        <v>50</v>
      </c>
      <c r="L7" s="131" t="s">
        <v>51</v>
      </c>
      <c r="M7" s="131" t="s">
        <v>52</v>
      </c>
      <c r="N7" s="132"/>
      <c r="O7" s="132"/>
      <c r="P7" s="2"/>
      <c r="Q7" s="7"/>
      <c r="R7" s="8"/>
    </row>
    <row r="8" spans="1:18" x14ac:dyDescent="0.2">
      <c r="A8" s="2"/>
      <c r="B8" s="138"/>
      <c r="C8" s="139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2"/>
      <c r="Q8" s="35"/>
      <c r="R8" s="8"/>
    </row>
    <row r="9" spans="1:18" x14ac:dyDescent="0.2">
      <c r="A9" s="2"/>
      <c r="B9" s="138"/>
      <c r="C9" s="139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2"/>
      <c r="Q9" s="7"/>
      <c r="R9" s="8"/>
    </row>
    <row r="10" spans="1:18" x14ac:dyDescent="0.2">
      <c r="A10" s="2"/>
      <c r="B10" s="138"/>
      <c r="C10" s="139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2"/>
      <c r="Q10" s="7"/>
      <c r="R10" s="8"/>
    </row>
    <row r="11" spans="1:18" x14ac:dyDescent="0.2">
      <c r="A11" s="2"/>
      <c r="B11" s="138"/>
      <c r="C11" s="139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2"/>
      <c r="Q11" s="7"/>
      <c r="R11" s="8"/>
    </row>
    <row r="12" spans="1:18" x14ac:dyDescent="0.2">
      <c r="A12" s="2"/>
      <c r="B12" s="138"/>
      <c r="C12" s="139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"/>
      <c r="Q12" s="48"/>
      <c r="R12" s="49"/>
    </row>
    <row r="13" spans="1:18" x14ac:dyDescent="0.2">
      <c r="A13" s="2"/>
      <c r="B13" s="140"/>
      <c r="C13" s="141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2"/>
      <c r="Q13" s="7"/>
      <c r="R13" s="8"/>
    </row>
    <row r="14" spans="1:18" x14ac:dyDescent="0.2">
      <c r="A14" s="2"/>
      <c r="B14" s="142" t="s">
        <v>0</v>
      </c>
      <c r="C14" s="143"/>
      <c r="D14" s="10" t="s">
        <v>1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3</v>
      </c>
      <c r="K14" s="6" t="s">
        <v>3</v>
      </c>
      <c r="L14" s="6" t="s">
        <v>3</v>
      </c>
      <c r="M14" s="6" t="s">
        <v>3</v>
      </c>
      <c r="N14" s="6" t="s">
        <v>4</v>
      </c>
      <c r="O14" s="6" t="s">
        <v>48</v>
      </c>
      <c r="P14" s="2"/>
      <c r="Q14" s="11" t="s">
        <v>5</v>
      </c>
      <c r="R14" s="12">
        <f>SUM(R6:R13)</f>
        <v>0.3</v>
      </c>
    </row>
    <row r="15" spans="1:18" x14ac:dyDescent="0.2">
      <c r="A15" s="110"/>
      <c r="B15" s="38" t="s">
        <v>111</v>
      </c>
      <c r="C15" s="115" t="s">
        <v>108</v>
      </c>
      <c r="D15" s="14">
        <v>3</v>
      </c>
      <c r="E15" s="13">
        <f>IF(D15,1,"")</f>
        <v>1</v>
      </c>
      <c r="F15" s="15" t="s">
        <v>68</v>
      </c>
      <c r="G15" s="46">
        <f>IF(ISBLANK(F15),"",VLOOKUP(F15,PrepFactors!$C$4:$D$14,2))</f>
        <v>1.1000000000000001</v>
      </c>
      <c r="H15" s="17">
        <f>IF(D15,ROUNDUP(D15*G15,1),"")</f>
        <v>3.3</v>
      </c>
      <c r="I15" s="13"/>
      <c r="J15" s="13">
        <v>77</v>
      </c>
      <c r="K15" s="16" t="s">
        <v>56</v>
      </c>
      <c r="L15" s="47">
        <f>IF(ISBLANK(K15),"",IF(K15="OT",VLOOKUP(B15,$B$32:$O$35,12),VLOOKUP(K15,EvalFactors!$D$4:$E$7,2)))</f>
        <v>1.9499999999999997E-2</v>
      </c>
      <c r="M15" s="25">
        <f>IF(D15,ROUNDUP(D15*J15*L15,1),"")</f>
        <v>4.5999999999999996</v>
      </c>
      <c r="N15" s="13"/>
      <c r="O15" s="13"/>
      <c r="P15" s="2"/>
      <c r="Q15" s="2" t="s">
        <v>39</v>
      </c>
      <c r="R15" s="2"/>
    </row>
    <row r="16" spans="1:18" x14ac:dyDescent="0.2">
      <c r="A16" s="110">
        <f t="shared" ref="A16:A25" si="0">IF(ISBLANK(B15),"",IF(B15&lt;&gt;B16,1,0))</f>
        <v>1</v>
      </c>
      <c r="B16" s="29" t="s">
        <v>112</v>
      </c>
      <c r="C16" s="116" t="s">
        <v>108</v>
      </c>
      <c r="D16" s="50">
        <v>3</v>
      </c>
      <c r="E16" s="11">
        <v>1</v>
      </c>
      <c r="F16" s="15" t="s">
        <v>72</v>
      </c>
      <c r="G16" s="46">
        <f>IF(ISBLANK(F16),"",VLOOKUP(F16,PrepFactors!$C$4:$D$14,2))</f>
        <v>0.85</v>
      </c>
      <c r="H16" s="17">
        <f t="shared" ref="H16:H24" si="1">IF(D16,ROUNDUP(D16*G16,1),"")</f>
        <v>2.6</v>
      </c>
      <c r="I16" s="11"/>
      <c r="J16" s="11">
        <v>27</v>
      </c>
      <c r="K16" s="16" t="s">
        <v>49</v>
      </c>
      <c r="L16" s="47">
        <f>IF(ISBLANK(K16),"",IF(K16="OT",VLOOKUP(B16,$B$32:$O$35,12),VLOOKUP(K16,EvalFactors!$D$4:$E$7,2)))</f>
        <v>0.03</v>
      </c>
      <c r="M16" s="25">
        <f t="shared" ref="M16:M24" si="2">IF(D16,ROUNDUP(D16*J16*L16,1),"")</f>
        <v>2.5</v>
      </c>
      <c r="N16" s="11"/>
      <c r="O16" s="11"/>
      <c r="P16" s="2"/>
      <c r="Q16" s="2" t="s">
        <v>40</v>
      </c>
      <c r="R16" s="2"/>
    </row>
    <row r="17" spans="1:18" x14ac:dyDescent="0.2">
      <c r="A17" s="110">
        <f t="shared" si="0"/>
        <v>0</v>
      </c>
      <c r="B17" s="29" t="s">
        <v>112</v>
      </c>
      <c r="C17" s="116" t="s">
        <v>109</v>
      </c>
      <c r="D17" s="50">
        <v>3</v>
      </c>
      <c r="E17" s="11">
        <v>1</v>
      </c>
      <c r="F17" s="15" t="s">
        <v>69</v>
      </c>
      <c r="G17" s="46">
        <f>IF(ISBLANK(F17),"",VLOOKUP(F17,PrepFactors!$C$4:$D$14,2))</f>
        <v>0.45</v>
      </c>
      <c r="H17" s="17">
        <f t="shared" si="1"/>
        <v>1.4000000000000001</v>
      </c>
      <c r="I17" s="11"/>
      <c r="J17" s="11">
        <v>1</v>
      </c>
      <c r="K17" s="16" t="s">
        <v>49</v>
      </c>
      <c r="L17" s="47">
        <f>IF(ISBLANK(K17),"",IF(K17="OT",VLOOKUP(B17,$B$32:$O$35,12),VLOOKUP(K17,EvalFactors!$D$4:$E$7,2)))</f>
        <v>0.03</v>
      </c>
      <c r="M17" s="25">
        <f t="shared" si="2"/>
        <v>0.1</v>
      </c>
      <c r="N17" s="11"/>
      <c r="O17" s="11"/>
      <c r="P17" s="2"/>
      <c r="Q17" s="2"/>
      <c r="R17" s="2"/>
    </row>
    <row r="18" spans="1:18" x14ac:dyDescent="0.2">
      <c r="A18" s="110">
        <f t="shared" si="0"/>
        <v>0</v>
      </c>
      <c r="B18" s="29" t="s">
        <v>112</v>
      </c>
      <c r="C18" s="117" t="s">
        <v>110</v>
      </c>
      <c r="D18" s="8">
        <v>3</v>
      </c>
      <c r="E18" s="9">
        <v>1</v>
      </c>
      <c r="F18" s="15" t="s">
        <v>59</v>
      </c>
      <c r="G18" s="46">
        <f>IF(ISBLANK(F18),"",VLOOKUP(F18,PrepFactors!$C$4:$D$14,2))</f>
        <v>0.35</v>
      </c>
      <c r="H18" s="17">
        <f t="shared" si="1"/>
        <v>1.1000000000000001</v>
      </c>
      <c r="I18" s="9"/>
      <c r="J18" s="9">
        <v>99</v>
      </c>
      <c r="K18" s="16" t="s">
        <v>49</v>
      </c>
      <c r="L18" s="47">
        <f>IF(ISBLANK(K18),"",IF(K18="OT",VLOOKUP(B18,$B$32:$O$35,12),VLOOKUP(K18,EvalFactors!$D$4:$E$7,2)))</f>
        <v>0.03</v>
      </c>
      <c r="M18" s="25">
        <f t="shared" si="2"/>
        <v>9</v>
      </c>
      <c r="N18" s="9"/>
      <c r="O18" s="9"/>
      <c r="P18" s="2"/>
      <c r="Q18" s="38" t="s">
        <v>6</v>
      </c>
      <c r="R18" s="39"/>
    </row>
    <row r="19" spans="1:18" x14ac:dyDescent="0.2">
      <c r="A19" s="110">
        <f t="shared" si="0"/>
        <v>1</v>
      </c>
      <c r="B19" s="29"/>
      <c r="C19" s="116"/>
      <c r="D19" s="25"/>
      <c r="E19" s="11"/>
      <c r="F19" s="15"/>
      <c r="G19" s="46" t="str">
        <f>IF(ISBLANK(F19),"",VLOOKUP(F19,PrepFactors!$C$4:$D$14,2))</f>
        <v/>
      </c>
      <c r="H19" s="17" t="str">
        <f t="shared" si="1"/>
        <v/>
      </c>
      <c r="I19" s="11"/>
      <c r="J19" s="11"/>
      <c r="K19" s="16"/>
      <c r="L19" s="47" t="str">
        <f>IF(ISBLANK(K19),"",IF(K19="OT",VLOOKUP(B19,$B$32:$O$35,12),VLOOKUP(K19,EvalFactors!$D$4:$E$7,2)))</f>
        <v/>
      </c>
      <c r="M19" s="25" t="str">
        <f t="shared" si="2"/>
        <v/>
      </c>
      <c r="N19" s="11"/>
      <c r="O19" s="11"/>
      <c r="P19" s="2"/>
      <c r="Q19" s="35"/>
      <c r="R19" s="36"/>
    </row>
    <row r="20" spans="1:18" ht="12" thickBot="1" x14ac:dyDescent="0.25">
      <c r="A20" s="110" t="str">
        <f t="shared" si="0"/>
        <v/>
      </c>
      <c r="B20" s="114"/>
      <c r="C20" s="118"/>
      <c r="D20" s="41"/>
      <c r="E20" s="40"/>
      <c r="F20" s="88"/>
      <c r="G20" s="82" t="str">
        <f>IF(ISBLANK(F20),"",VLOOKUP(F20,PrepFactors!$C$4:$D$14,2))</f>
        <v/>
      </c>
      <c r="H20" s="122" t="str">
        <f t="shared" si="1"/>
        <v/>
      </c>
      <c r="I20" s="40"/>
      <c r="J20" s="40"/>
      <c r="K20" s="108"/>
      <c r="L20" s="121" t="str">
        <f>IF(ISBLANK(K20),"",IF(K20="OT",VLOOKUP(B20,$B$32:$O$35,12),VLOOKUP(K20,EvalFactors!$D$4:$E$7,2)))</f>
        <v/>
      </c>
      <c r="M20" s="122" t="str">
        <f t="shared" si="2"/>
        <v/>
      </c>
      <c r="N20" s="40"/>
      <c r="O20" s="40"/>
      <c r="P20" s="2"/>
      <c r="Q20" s="43"/>
      <c r="R20" s="36"/>
    </row>
    <row r="21" spans="1:18" ht="12" thickTop="1" x14ac:dyDescent="0.2">
      <c r="A21" s="110" t="str">
        <f t="shared" si="0"/>
        <v/>
      </c>
      <c r="B21" s="35"/>
      <c r="C21" s="117"/>
      <c r="D21" s="8"/>
      <c r="E21" s="9"/>
      <c r="F21" s="18"/>
      <c r="G21" s="85" t="str">
        <f>IF(ISBLANK(F21),"",VLOOKUP(F21,PrepFactors!$C$4:$D$14,2))</f>
        <v/>
      </c>
      <c r="H21" s="8" t="str">
        <f t="shared" si="1"/>
        <v/>
      </c>
      <c r="I21" s="9"/>
      <c r="J21" s="9"/>
      <c r="K21" s="19"/>
      <c r="L21" s="120" t="str">
        <f>IF(ISBLANK(K21),"",IF(K21="OT",VLOOKUP(B21,$B$32:$O$35,12),VLOOKUP(K21,EvalFactors!$D$4:$E$7,2)))</f>
        <v/>
      </c>
      <c r="M21" s="23" t="str">
        <f t="shared" si="2"/>
        <v/>
      </c>
      <c r="N21" s="9"/>
      <c r="O21" s="9"/>
      <c r="P21" s="2"/>
      <c r="Q21" s="35"/>
      <c r="R21" s="36"/>
    </row>
    <row r="22" spans="1:18" x14ac:dyDescent="0.2">
      <c r="A22" s="110" t="str">
        <f t="shared" si="0"/>
        <v/>
      </c>
      <c r="B22" s="29"/>
      <c r="C22" s="116"/>
      <c r="D22" s="25"/>
      <c r="E22" s="11"/>
      <c r="F22" s="15"/>
      <c r="G22" s="46" t="str">
        <f>IF(ISBLANK(F22),"",VLOOKUP(F22,PrepFactors!$C$4:$D$14,2))</f>
        <v/>
      </c>
      <c r="H22" s="17" t="str">
        <f t="shared" si="1"/>
        <v/>
      </c>
      <c r="I22" s="11"/>
      <c r="J22" s="11"/>
      <c r="K22" s="16"/>
      <c r="L22" s="47" t="str">
        <f>IF(ISBLANK(K22),"",IF(K22="OT",VLOOKUP(B22,$B$32:$O$35,12),VLOOKUP(K22,EvalFactors!$D$4:$E$7,2)))</f>
        <v/>
      </c>
      <c r="M22" s="25" t="str">
        <f t="shared" si="2"/>
        <v/>
      </c>
      <c r="N22" s="11"/>
      <c r="O22" s="11"/>
      <c r="P22" s="2"/>
      <c r="Q22" s="35"/>
      <c r="R22" s="36"/>
    </row>
    <row r="23" spans="1:18" x14ac:dyDescent="0.2">
      <c r="A23" s="110" t="str">
        <f t="shared" si="0"/>
        <v/>
      </c>
      <c r="B23" s="29"/>
      <c r="C23" s="116"/>
      <c r="D23" s="25"/>
      <c r="E23" s="11"/>
      <c r="F23" s="15"/>
      <c r="G23" s="46" t="str">
        <f>IF(ISBLANK(F23),"",VLOOKUP(F23,PrepFactors!$C$4:$D$14,2))</f>
        <v/>
      </c>
      <c r="H23" s="17" t="str">
        <f t="shared" si="1"/>
        <v/>
      </c>
      <c r="I23" s="11"/>
      <c r="J23" s="11"/>
      <c r="K23" s="16"/>
      <c r="L23" s="47" t="str">
        <f>IF(ISBLANK(K23),"",IF(K23="OT",VLOOKUP(B23,$B$32:$O$35,12),VLOOKUP(K23,EvalFactors!$D$4:$E$7,2)))</f>
        <v/>
      </c>
      <c r="M23" s="25" t="str">
        <f t="shared" si="2"/>
        <v/>
      </c>
      <c r="N23" s="11"/>
      <c r="O23" s="11"/>
      <c r="P23" s="2"/>
      <c r="Q23" s="35"/>
      <c r="R23" s="36"/>
    </row>
    <row r="24" spans="1:18" x14ac:dyDescent="0.2">
      <c r="A24" s="110" t="str">
        <f t="shared" si="0"/>
        <v/>
      </c>
      <c r="B24" s="37"/>
      <c r="C24" s="119"/>
      <c r="D24" s="23"/>
      <c r="E24" s="22"/>
      <c r="F24" s="15"/>
      <c r="G24" s="24" t="str">
        <f>IF(ISBLANK(F24),"",VLOOKUP(F24,PrepFactors!$C$4:$D$14,2))</f>
        <v/>
      </c>
      <c r="H24" s="17" t="str">
        <f t="shared" si="1"/>
        <v/>
      </c>
      <c r="I24" s="22"/>
      <c r="J24" s="22"/>
      <c r="K24" s="16"/>
      <c r="L24" s="47" t="str">
        <f>IF(ISBLANK(K24),"",IF(K24="OT",VLOOKUP(B24,$B$32:$O$35,12),VLOOKUP(K24,EvalFactors!$D$4:$E$7,2)))</f>
        <v/>
      </c>
      <c r="M24" s="25" t="str">
        <f t="shared" si="2"/>
        <v/>
      </c>
      <c r="N24" s="22"/>
      <c r="O24" s="22"/>
      <c r="P24" s="2"/>
      <c r="Q24" s="35"/>
      <c r="R24" s="36"/>
    </row>
    <row r="25" spans="1:18" x14ac:dyDescent="0.2">
      <c r="A25" s="110" t="str">
        <f t="shared" si="0"/>
        <v/>
      </c>
      <c r="B25" s="29" t="s">
        <v>24</v>
      </c>
      <c r="C25" s="30"/>
      <c r="D25" s="25">
        <f>SUM(D15:D24)</f>
        <v>12</v>
      </c>
      <c r="E25" s="134"/>
      <c r="F25" s="134"/>
      <c r="G25" s="134"/>
      <c r="H25" s="25">
        <f>ROUNDUP(SUM(H15:H24),1)</f>
        <v>8.4</v>
      </c>
      <c r="I25" s="11">
        <f>SUM(I15:I24)</f>
        <v>0</v>
      </c>
      <c r="J25" s="84">
        <f>SUM(J15:J24)</f>
        <v>204</v>
      </c>
      <c r="K25" s="83" t="str">
        <f>IF(J25&gt;260,"OVER 260","")</f>
        <v/>
      </c>
      <c r="L25" s="45"/>
      <c r="M25" s="25">
        <f>ROUNDUP(SUM(M15:M24),1)</f>
        <v>16.2</v>
      </c>
      <c r="N25" s="11">
        <f>SUM(N15:N24)</f>
        <v>0</v>
      </c>
      <c r="O25" s="11">
        <f>SUM(O15:O24)</f>
        <v>0</v>
      </c>
      <c r="P25" s="2"/>
      <c r="Q25" s="35"/>
      <c r="R25" s="36"/>
    </row>
    <row r="26" spans="1:18" x14ac:dyDescent="0.2">
      <c r="A26" s="2"/>
      <c r="B26" s="26"/>
      <c r="C26" s="26"/>
      <c r="D26" s="27"/>
      <c r="E26" s="28"/>
      <c r="F26" s="28"/>
      <c r="G26" s="28"/>
      <c r="H26" s="27"/>
      <c r="I26" s="26"/>
      <c r="J26" s="28"/>
      <c r="K26" s="28"/>
      <c r="L26" s="28"/>
      <c r="M26" s="27"/>
      <c r="N26" s="26"/>
      <c r="O26" s="26"/>
      <c r="P26" s="2"/>
      <c r="Q26" s="35"/>
      <c r="R26" s="36"/>
    </row>
    <row r="27" spans="1:18" x14ac:dyDescent="0.2">
      <c r="A27" s="2"/>
      <c r="B27" s="2" t="s">
        <v>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7"/>
      <c r="R27" s="34"/>
    </row>
    <row r="28" spans="1:18" x14ac:dyDescent="0.2">
      <c r="A28" s="2"/>
      <c r="B28" s="2" t="s">
        <v>15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106</v>
      </c>
      <c r="R29" s="2"/>
    </row>
    <row r="30" spans="1:18" x14ac:dyDescent="0.2">
      <c r="A30" s="2"/>
      <c r="B30" s="2"/>
      <c r="C30" s="2"/>
      <c r="D30" s="2" t="s">
        <v>16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144"/>
      <c r="C31" s="145"/>
      <c r="D31" s="11" t="s">
        <v>17</v>
      </c>
      <c r="E31" s="11" t="s">
        <v>18</v>
      </c>
      <c r="F31" s="11" t="s">
        <v>19</v>
      </c>
      <c r="G31" s="11" t="s">
        <v>17</v>
      </c>
      <c r="H31" s="11" t="s">
        <v>18</v>
      </c>
      <c r="I31" s="11" t="s">
        <v>19</v>
      </c>
      <c r="J31" s="11" t="s">
        <v>17</v>
      </c>
      <c r="K31" s="11" t="s">
        <v>18</v>
      </c>
      <c r="L31" s="11" t="s">
        <v>19</v>
      </c>
      <c r="M31" s="29" t="s">
        <v>20</v>
      </c>
      <c r="N31" s="21"/>
      <c r="O31" s="30"/>
      <c r="P31" s="2"/>
      <c r="Q31" s="2" t="s">
        <v>7</v>
      </c>
      <c r="R31" s="2"/>
    </row>
    <row r="32" spans="1:18" x14ac:dyDescent="0.2">
      <c r="B32" s="123" t="s">
        <v>111</v>
      </c>
      <c r="C32" s="124"/>
      <c r="D32" s="13" t="str">
        <f>IF(ISBLANK(B32),"","EP")</f>
        <v>EP</v>
      </c>
      <c r="E32" s="31">
        <v>0.03</v>
      </c>
      <c r="F32" s="111">
        <v>0.3</v>
      </c>
      <c r="G32" s="13" t="s">
        <v>69</v>
      </c>
      <c r="H32" s="32">
        <v>1.4999999999999999E-2</v>
      </c>
      <c r="I32" s="111">
        <v>0.7</v>
      </c>
      <c r="J32" s="13" t="s">
        <v>97</v>
      </c>
      <c r="K32" s="32">
        <v>9.1999999999999998E-3</v>
      </c>
      <c r="L32" s="111">
        <v>0</v>
      </c>
      <c r="M32" s="127">
        <f>IF(ISBLANK(B32),"",E32*F32+H32*I32)</f>
        <v>1.9499999999999997E-2</v>
      </c>
      <c r="N32" s="128"/>
      <c r="O32" s="129"/>
      <c r="P32" s="109" t="str">
        <f>IF(ISBLANK(F32),"",IF(F32+I32+L32&lt;&gt;1,"Does not equal 100%",""))</f>
        <v/>
      </c>
      <c r="Q32" s="20"/>
      <c r="R32" s="20"/>
    </row>
    <row r="33" spans="1:18" x14ac:dyDescent="0.2">
      <c r="A33" s="2"/>
      <c r="B33" s="123"/>
      <c r="C33" s="124"/>
      <c r="D33" s="13" t="str">
        <f>IF(ISBLANK(B33),"","EP")</f>
        <v/>
      </c>
      <c r="E33" s="51"/>
      <c r="F33" s="112"/>
      <c r="G33" s="11"/>
      <c r="H33" s="52"/>
      <c r="I33" s="112"/>
      <c r="J33" s="11"/>
      <c r="K33" s="52"/>
      <c r="L33" s="112"/>
      <c r="M33" s="127" t="str">
        <f>IF(ISBLANK(B33),"",E33*F33+H33*I33)</f>
        <v/>
      </c>
      <c r="N33" s="128"/>
      <c r="O33" s="129"/>
      <c r="P33" s="109" t="str">
        <f>IF(ISBLANK(F33),"",IF(F33+I33+L33&lt;&gt;1,"Does not equal 100%",""))</f>
        <v/>
      </c>
      <c r="Q33" s="33"/>
      <c r="R33" s="33"/>
    </row>
    <row r="34" spans="1:18" x14ac:dyDescent="0.2">
      <c r="A34" s="2"/>
      <c r="B34" s="123"/>
      <c r="C34" s="124"/>
      <c r="D34" s="13" t="str">
        <f>IF(ISBLANK(B34),"","EP")</f>
        <v/>
      </c>
      <c r="E34" s="51"/>
      <c r="F34" s="112"/>
      <c r="G34" s="11"/>
      <c r="H34" s="52"/>
      <c r="I34" s="112"/>
      <c r="J34" s="11"/>
      <c r="K34" s="52"/>
      <c r="L34" s="112"/>
      <c r="M34" s="127" t="str">
        <f>IF(ISBLANK(B34),"",E34*F34+H34*I34)</f>
        <v/>
      </c>
      <c r="N34" s="128"/>
      <c r="O34" s="129"/>
      <c r="P34" s="109" t="str">
        <f>IF(ISBLANK(F34),"",IF(F34+I34+L34&lt;&gt;1,"Does not equal 100%",""))</f>
        <v/>
      </c>
      <c r="Q34" s="21"/>
      <c r="R34" s="33"/>
    </row>
    <row r="35" spans="1:18" x14ac:dyDescent="0.2">
      <c r="A35" s="2"/>
      <c r="B35" s="125"/>
      <c r="C35" s="126"/>
      <c r="D35" s="13" t="str">
        <f>IF(ISBLANK(B35),"","EP")</f>
        <v/>
      </c>
      <c r="E35" s="22"/>
      <c r="F35" s="113"/>
      <c r="G35" s="22"/>
      <c r="H35" s="22"/>
      <c r="I35" s="113"/>
      <c r="J35" s="22"/>
      <c r="K35" s="22"/>
      <c r="L35" s="113"/>
      <c r="M35" s="127" t="str">
        <f>IF(ISBLANK(B35),"",E35*F35+H35*I35)</f>
        <v/>
      </c>
      <c r="N35" s="128"/>
      <c r="O35" s="129"/>
      <c r="P35" s="109" t="str">
        <f>IF(ISBLANK(F35),"",IF(F35+I35+L35&lt;&gt;1,"Does not equal 100%",""))</f>
        <v/>
      </c>
      <c r="Q35" s="20"/>
      <c r="R35" s="20"/>
    </row>
    <row r="36" spans="1:18" x14ac:dyDescent="0.2">
      <c r="A36" s="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"/>
      <c r="Q36" s="2"/>
      <c r="R36" s="2"/>
    </row>
    <row r="37" spans="1:18" x14ac:dyDescent="0.2">
      <c r="A37" s="2"/>
      <c r="B37" s="29" t="s">
        <v>21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57">
        <f>SUM(A15:A25)</f>
        <v>2</v>
      </c>
      <c r="O37" s="158"/>
      <c r="P37" s="2"/>
      <c r="Q37" s="2" t="s">
        <v>8</v>
      </c>
      <c r="R37" s="2"/>
    </row>
    <row r="38" spans="1:18" x14ac:dyDescent="0.2">
      <c r="A38" s="2"/>
      <c r="B38" s="29" t="s">
        <v>22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57">
        <f>COUNTA(B15:B24)</f>
        <v>4</v>
      </c>
      <c r="O38" s="158"/>
      <c r="P38" s="2"/>
      <c r="Q38" s="2" t="s">
        <v>9</v>
      </c>
      <c r="R38" s="2"/>
    </row>
    <row r="39" spans="1:18" x14ac:dyDescent="0.2">
      <c r="A39" s="2"/>
      <c r="B39" s="37" t="s">
        <v>23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55">
        <f>MAX(E15:E24)</f>
        <v>1</v>
      </c>
      <c r="O39" s="156"/>
      <c r="P39" s="2"/>
      <c r="Q39" s="2" t="s">
        <v>43</v>
      </c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 t="s">
        <v>25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 t="s">
        <v>107</v>
      </c>
      <c r="R41" s="2"/>
    </row>
    <row r="42" spans="1:18" x14ac:dyDescent="0.2">
      <c r="A42" s="2"/>
      <c r="B42" s="29" t="s">
        <v>26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52">
        <f>D25</f>
        <v>12</v>
      </c>
      <c r="O42" s="153"/>
      <c r="P42" s="2"/>
      <c r="Q42" s="2"/>
      <c r="R42" s="2"/>
    </row>
    <row r="43" spans="1:18" x14ac:dyDescent="0.2">
      <c r="A43" s="2"/>
      <c r="B43" s="29" t="s">
        <v>27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52">
        <f>H25+I25</f>
        <v>8.4</v>
      </c>
      <c r="O43" s="153"/>
      <c r="P43" s="2"/>
      <c r="Q43" s="38" t="s">
        <v>38</v>
      </c>
      <c r="R43" s="39"/>
    </row>
    <row r="44" spans="1:18" x14ac:dyDescent="0.2">
      <c r="A44" s="2"/>
      <c r="B44" s="29" t="s">
        <v>28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52">
        <f>M25+N25</f>
        <v>16.2</v>
      </c>
      <c r="O44" s="153"/>
      <c r="P44" s="2"/>
      <c r="Q44" s="35" t="s">
        <v>10</v>
      </c>
      <c r="R44" s="36"/>
    </row>
    <row r="45" spans="1:18" x14ac:dyDescent="0.2">
      <c r="A45" s="2"/>
      <c r="B45" s="29" t="s">
        <v>42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52">
        <f>6+O25</f>
        <v>6</v>
      </c>
      <c r="O45" s="153"/>
      <c r="P45" s="2"/>
      <c r="Q45" s="37" t="s">
        <v>41</v>
      </c>
      <c r="R45" s="34"/>
    </row>
    <row r="46" spans="1:18" x14ac:dyDescent="0.2">
      <c r="A46" s="2"/>
      <c r="B46" s="29" t="s">
        <v>29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52">
        <f>R14</f>
        <v>0.3</v>
      </c>
      <c r="O46" s="153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9"/>
      <c r="G47" s="154" t="s">
        <v>32</v>
      </c>
      <c r="H47" s="154"/>
      <c r="I47" s="154"/>
      <c r="J47" s="154"/>
      <c r="K47" s="154"/>
      <c r="L47" s="154"/>
      <c r="M47" s="124"/>
      <c r="N47" s="152">
        <f>SUM(N42:O46)</f>
        <v>42.899999999999991</v>
      </c>
      <c r="O47" s="153"/>
      <c r="P47" s="2"/>
      <c r="Q47" s="2" t="s">
        <v>11</v>
      </c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8" t="s">
        <v>12</v>
      </c>
      <c r="R48" s="39"/>
    </row>
    <row r="49" spans="1:18" x14ac:dyDescent="0.2">
      <c r="A49" s="2"/>
      <c r="B49" s="2"/>
      <c r="C49" s="2"/>
      <c r="D49" s="2" t="s">
        <v>30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5" t="s">
        <v>13</v>
      </c>
      <c r="R49" s="36"/>
    </row>
    <row r="50" spans="1:18" x14ac:dyDescent="0.2">
      <c r="A50" s="2"/>
      <c r="B50" s="159"/>
      <c r="C50" s="160"/>
      <c r="D50" s="160"/>
      <c r="E50" s="160"/>
      <c r="F50" s="160"/>
      <c r="G50" s="161"/>
      <c r="H50" s="33" t="s">
        <v>34</v>
      </c>
      <c r="I50" s="33"/>
      <c r="J50" s="33"/>
      <c r="K50" s="38"/>
      <c r="L50" s="39"/>
      <c r="M50" s="33"/>
      <c r="N50" s="33" t="s">
        <v>34</v>
      </c>
      <c r="O50" s="39"/>
      <c r="P50" s="2"/>
      <c r="Q50" s="35"/>
      <c r="R50" s="36"/>
    </row>
    <row r="51" spans="1:18" x14ac:dyDescent="0.2">
      <c r="A51" s="2"/>
      <c r="B51" s="162"/>
      <c r="C51" s="130"/>
      <c r="D51" s="130"/>
      <c r="E51" s="130"/>
      <c r="F51" s="130"/>
      <c r="G51" s="163"/>
      <c r="H51" s="20" t="s">
        <v>35</v>
      </c>
      <c r="I51" s="20"/>
      <c r="J51" s="20"/>
      <c r="K51" s="37" t="s">
        <v>36</v>
      </c>
      <c r="L51" s="34"/>
      <c r="M51" s="20"/>
      <c r="N51" s="20" t="s">
        <v>37</v>
      </c>
      <c r="O51" s="34"/>
      <c r="P51" s="2"/>
      <c r="Q51" s="43" t="s">
        <v>61</v>
      </c>
      <c r="R51" s="44" t="str">
        <f>IF(N47&gt;44,N47-44,"")</f>
        <v/>
      </c>
    </row>
    <row r="52" spans="1:18" x14ac:dyDescent="0.2">
      <c r="A52" s="2"/>
      <c r="B52" s="148" t="s">
        <v>31</v>
      </c>
      <c r="C52" s="149"/>
      <c r="D52" s="149"/>
      <c r="E52" s="149"/>
      <c r="F52" s="149"/>
      <c r="G52" s="150"/>
      <c r="H52" s="27"/>
      <c r="I52" s="26"/>
      <c r="J52" s="26"/>
      <c r="K52" s="35"/>
      <c r="L52" s="36"/>
      <c r="M52" s="26"/>
      <c r="N52" s="26"/>
      <c r="O52" s="36">
        <v>0</v>
      </c>
      <c r="P52" s="2"/>
      <c r="Q52" s="35"/>
      <c r="R52" s="36"/>
    </row>
    <row r="53" spans="1:18" x14ac:dyDescent="0.2">
      <c r="A53" s="2"/>
      <c r="B53" s="148" t="s">
        <v>32</v>
      </c>
      <c r="C53" s="149"/>
      <c r="D53" s="149"/>
      <c r="E53" s="149"/>
      <c r="F53" s="149"/>
      <c r="G53" s="150"/>
      <c r="H53" s="27"/>
      <c r="I53" s="26"/>
      <c r="J53" s="26"/>
      <c r="K53" s="35"/>
      <c r="L53" s="36"/>
      <c r="M53" s="26"/>
      <c r="N53" s="26"/>
      <c r="O53" s="36">
        <f>WEEKNUM(M1-K1)</f>
        <v>14</v>
      </c>
      <c r="P53" s="2"/>
      <c r="Q53" s="43" t="str">
        <f>IF(N47&lt;47,"VALID SWF","INVALID SWF: OVER 47 HOURS")</f>
        <v>VALID SWF</v>
      </c>
      <c r="R53" s="36"/>
    </row>
    <row r="54" spans="1:18" x14ac:dyDescent="0.2">
      <c r="A54" s="2"/>
      <c r="B54" s="125" t="s">
        <v>33</v>
      </c>
      <c r="C54" s="151"/>
      <c r="D54" s="151"/>
      <c r="E54" s="151"/>
      <c r="F54" s="151"/>
      <c r="G54" s="126"/>
      <c r="H54" s="42"/>
      <c r="I54" s="20"/>
      <c r="J54" s="20"/>
      <c r="K54" s="37"/>
      <c r="L54" s="34"/>
      <c r="M54" s="20"/>
      <c r="N54" s="20"/>
      <c r="O54" s="34">
        <f>SUM(O52:O53)</f>
        <v>14</v>
      </c>
      <c r="P54" s="2"/>
      <c r="Q54" s="37"/>
      <c r="R54" s="34"/>
    </row>
  </sheetData>
  <mergeCells count="42">
    <mergeCell ref="N39:O39"/>
    <mergeCell ref="N38:O38"/>
    <mergeCell ref="N37:O37"/>
    <mergeCell ref="B50:G51"/>
    <mergeCell ref="B52:G52"/>
    <mergeCell ref="B53:G53"/>
    <mergeCell ref="B54:G54"/>
    <mergeCell ref="N42:O42"/>
    <mergeCell ref="N43:O43"/>
    <mergeCell ref="N44:O44"/>
    <mergeCell ref="N45:O45"/>
    <mergeCell ref="N46:O46"/>
    <mergeCell ref="G47:M47"/>
    <mergeCell ref="N47:O47"/>
    <mergeCell ref="B5:C13"/>
    <mergeCell ref="B14:C14"/>
    <mergeCell ref="B31:C31"/>
    <mergeCell ref="M1:N1"/>
    <mergeCell ref="E25:G25"/>
    <mergeCell ref="G7:G13"/>
    <mergeCell ref="H7:H13"/>
    <mergeCell ref="I7:I13"/>
    <mergeCell ref="J7:J13"/>
    <mergeCell ref="K7:K13"/>
    <mergeCell ref="Q4:R4"/>
    <mergeCell ref="D5:D13"/>
    <mergeCell ref="E5:E13"/>
    <mergeCell ref="F5:I6"/>
    <mergeCell ref="J5:M6"/>
    <mergeCell ref="N5:N13"/>
    <mergeCell ref="O5:O13"/>
    <mergeCell ref="F7:F13"/>
    <mergeCell ref="L7:L13"/>
    <mergeCell ref="M7:M13"/>
    <mergeCell ref="B32:C32"/>
    <mergeCell ref="B33:C33"/>
    <mergeCell ref="B34:C34"/>
    <mergeCell ref="B35:C35"/>
    <mergeCell ref="M35:O35"/>
    <mergeCell ref="M34:O34"/>
    <mergeCell ref="M32:O32"/>
    <mergeCell ref="M33:O33"/>
  </mergeCells>
  <pageMargins left="0.25" right="0.25" top="0.75" bottom="0.75" header="0.3" footer="0.3"/>
  <pageSetup scale="8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PrepFactors!$C$4:$C$14</xm:f>
          </x14:formula1>
          <xm:sqref>F15:F24</xm:sqref>
        </x14:dataValidation>
        <x14:dataValidation type="list" allowBlank="1" showInputMessage="1" showErrorMessage="1">
          <x14:formula1>
            <xm:f>EvalFactors!$D$4:$D$7</xm:f>
          </x14:formula1>
          <xm:sqref>K15:K24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"/>
  <sheetViews>
    <sheetView workbookViewId="0">
      <selection activeCell="C4" sqref="C4"/>
    </sheetView>
  </sheetViews>
  <sheetFormatPr defaultRowHeight="12.75" x14ac:dyDescent="0.2"/>
  <cols>
    <col min="2" max="2" width="14.42578125" bestFit="1" customWidth="1"/>
    <col min="3" max="3" width="10.85546875" customWidth="1"/>
  </cols>
  <sheetData>
    <row r="1" spans="1:4" x14ac:dyDescent="0.2">
      <c r="A1" s="53"/>
      <c r="B1" s="54"/>
      <c r="C1" s="55" t="s">
        <v>44</v>
      </c>
      <c r="D1" s="56"/>
    </row>
    <row r="2" spans="1:4" x14ac:dyDescent="0.2">
      <c r="A2" s="53"/>
      <c r="B2" s="54"/>
      <c r="C2" s="57" t="s">
        <v>70</v>
      </c>
      <c r="D2" s="58"/>
    </row>
    <row r="3" spans="1:4" ht="13.5" thickBot="1" x14ac:dyDescent="0.25">
      <c r="A3" s="53"/>
      <c r="B3" s="54"/>
      <c r="C3" s="59" t="s">
        <v>50</v>
      </c>
      <c r="D3" s="60" t="s">
        <v>51</v>
      </c>
    </row>
    <row r="4" spans="1:4" x14ac:dyDescent="0.2">
      <c r="A4" s="53"/>
      <c r="B4" s="61" t="s">
        <v>71</v>
      </c>
      <c r="C4" s="62" t="s">
        <v>72</v>
      </c>
      <c r="D4" s="63">
        <v>0.85</v>
      </c>
    </row>
    <row r="5" spans="1:4" x14ac:dyDescent="0.2">
      <c r="A5" s="53"/>
      <c r="B5" s="64" t="s">
        <v>73</v>
      </c>
      <c r="C5" s="65" t="s">
        <v>74</v>
      </c>
      <c r="D5" s="66">
        <v>0.6</v>
      </c>
    </row>
    <row r="6" spans="1:4" x14ac:dyDescent="0.2">
      <c r="A6" s="53"/>
      <c r="B6" s="64" t="s">
        <v>75</v>
      </c>
      <c r="C6" s="65" t="s">
        <v>68</v>
      </c>
      <c r="D6" s="66">
        <v>1.1000000000000001</v>
      </c>
    </row>
    <row r="7" spans="1:4" x14ac:dyDescent="0.2">
      <c r="A7" s="53"/>
      <c r="B7" s="64" t="s">
        <v>76</v>
      </c>
      <c r="C7" s="65" t="s">
        <v>69</v>
      </c>
      <c r="D7" s="66">
        <v>0.45</v>
      </c>
    </row>
    <row r="8" spans="1:4" ht="13.5" thickBot="1" x14ac:dyDescent="0.25">
      <c r="A8" s="53"/>
      <c r="B8" s="67" t="s">
        <v>77</v>
      </c>
      <c r="C8" s="68" t="s">
        <v>59</v>
      </c>
      <c r="D8" s="69">
        <v>0.35</v>
      </c>
    </row>
    <row r="9" spans="1:4" x14ac:dyDescent="0.2">
      <c r="A9" s="70" t="s">
        <v>78</v>
      </c>
      <c r="B9" s="71" t="s">
        <v>79</v>
      </c>
      <c r="C9" s="62" t="s">
        <v>80</v>
      </c>
      <c r="D9" s="72">
        <v>0.85</v>
      </c>
    </row>
    <row r="10" spans="1:4" x14ac:dyDescent="0.2">
      <c r="A10" s="73" t="s">
        <v>81</v>
      </c>
      <c r="B10" s="74" t="s">
        <v>82</v>
      </c>
      <c r="C10" s="65" t="s">
        <v>83</v>
      </c>
      <c r="D10" s="75">
        <v>0.6</v>
      </c>
    </row>
    <row r="11" spans="1:4" ht="13.5" thickBot="1" x14ac:dyDescent="0.25">
      <c r="A11" s="76" t="s">
        <v>84</v>
      </c>
      <c r="B11" s="77" t="s">
        <v>85</v>
      </c>
      <c r="C11" s="68" t="s">
        <v>86</v>
      </c>
      <c r="D11" s="78">
        <v>0.45</v>
      </c>
    </row>
    <row r="12" spans="1:4" x14ac:dyDescent="0.2">
      <c r="A12" s="70" t="s">
        <v>87</v>
      </c>
      <c r="B12" s="79" t="s">
        <v>88</v>
      </c>
      <c r="C12" s="62" t="s">
        <v>89</v>
      </c>
      <c r="D12" s="72">
        <v>0.85</v>
      </c>
    </row>
    <row r="13" spans="1:4" x14ac:dyDescent="0.2">
      <c r="A13" s="73"/>
      <c r="B13" s="80" t="s">
        <v>90</v>
      </c>
      <c r="C13" s="65" t="s">
        <v>91</v>
      </c>
      <c r="D13" s="75">
        <v>0.6</v>
      </c>
    </row>
    <row r="14" spans="1:4" ht="13.5" thickBot="1" x14ac:dyDescent="0.25">
      <c r="A14" s="76"/>
      <c r="B14" s="81" t="s">
        <v>92</v>
      </c>
      <c r="C14" s="68" t="s">
        <v>93</v>
      </c>
      <c r="D14" s="78">
        <v>0.35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2.75" x14ac:dyDescent="0.2"/>
  <sheetData>
    <row r="1" spans="1:5" x14ac:dyDescent="0.2">
      <c r="A1" s="54"/>
      <c r="B1" s="54"/>
      <c r="C1" s="54"/>
      <c r="D1" s="89" t="s">
        <v>98</v>
      </c>
      <c r="E1" s="58"/>
    </row>
    <row r="2" spans="1:5" x14ac:dyDescent="0.2">
      <c r="A2" s="54"/>
      <c r="B2" s="54"/>
      <c r="C2" s="54"/>
      <c r="D2" s="90" t="s">
        <v>99</v>
      </c>
      <c r="E2" s="58"/>
    </row>
    <row r="3" spans="1:5" ht="13.5" thickBot="1" x14ac:dyDescent="0.25">
      <c r="A3" s="54"/>
      <c r="B3" s="54"/>
      <c r="C3" s="54"/>
      <c r="D3" s="64" t="s">
        <v>50</v>
      </c>
      <c r="E3" s="91" t="s">
        <v>51</v>
      </c>
    </row>
    <row r="4" spans="1:5" ht="13.5" thickBot="1" x14ac:dyDescent="0.25">
      <c r="A4" s="92"/>
      <c r="B4" s="93" t="s">
        <v>100</v>
      </c>
      <c r="C4" s="94" t="s">
        <v>101</v>
      </c>
      <c r="D4" s="104" t="s">
        <v>49</v>
      </c>
      <c r="E4" s="95">
        <v>0.03</v>
      </c>
    </row>
    <row r="5" spans="1:5" ht="13.5" thickBot="1" x14ac:dyDescent="0.25">
      <c r="A5" s="100" t="s">
        <v>103</v>
      </c>
      <c r="B5" s="101"/>
      <c r="C5" s="102"/>
      <c r="D5" s="106" t="s">
        <v>97</v>
      </c>
      <c r="E5" s="103">
        <v>9.1999999999999998E-3</v>
      </c>
    </row>
    <row r="6" spans="1:5" ht="13.5" thickBot="1" x14ac:dyDescent="0.25">
      <c r="A6" s="107" t="s">
        <v>104</v>
      </c>
      <c r="B6" s="101"/>
      <c r="C6" s="102"/>
      <c r="D6" s="106" t="s">
        <v>56</v>
      </c>
      <c r="E6" s="103">
        <v>0</v>
      </c>
    </row>
    <row r="7" spans="1:5" x14ac:dyDescent="0.2">
      <c r="A7" s="96" t="s">
        <v>102</v>
      </c>
      <c r="B7" s="97"/>
      <c r="C7" s="98"/>
      <c r="D7" s="105" t="s">
        <v>69</v>
      </c>
      <c r="E7" s="99">
        <v>1.4999999999999999E-2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SWF Form</vt:lpstr>
      <vt:lpstr>PrepFactors</vt:lpstr>
      <vt:lpstr>EvalFactors</vt:lpstr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OPSEU Local 110</dc:creator>
  <cp:lastModifiedBy>DBedford</cp:lastModifiedBy>
  <cp:lastPrinted>2013-11-22T22:47:47Z</cp:lastPrinted>
  <dcterms:created xsi:type="dcterms:W3CDTF">2000-04-18T01:17:27Z</dcterms:created>
  <dcterms:modified xsi:type="dcterms:W3CDTF">2013-11-27T18:05:14Z</dcterms:modified>
</cp:coreProperties>
</file>